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4605" tabRatio="338"/>
  </bookViews>
  <sheets>
    <sheet name="ВРЗ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W10" i="1" l="1"/>
  <c r="U10" i="1"/>
  <c r="S10" i="1"/>
  <c r="M10" i="1"/>
  <c r="E9" i="1" l="1"/>
  <c r="E8" i="1"/>
  <c r="M8" i="1" l="1"/>
  <c r="M9" i="1"/>
  <c r="L10" i="1" l="1"/>
  <c r="E10" i="1"/>
  <c r="D10" i="1"/>
  <c r="F9" i="1"/>
  <c r="F8" i="1"/>
  <c r="H8" i="1" l="1"/>
  <c r="Q8" i="1" s="1"/>
  <c r="H9" i="1"/>
  <c r="Q9" i="1" s="1"/>
  <c r="F10" i="1"/>
  <c r="T8" i="1" l="1"/>
  <c r="U8" i="1"/>
  <c r="S8" i="1"/>
  <c r="H10" i="1"/>
  <c r="P10" i="1"/>
  <c r="Q10" i="1" l="1"/>
  <c r="Z13" i="1"/>
  <c r="U9" i="1"/>
  <c r="S9" i="1"/>
  <c r="T9" i="1"/>
  <c r="R10" i="1"/>
  <c r="V8" i="1"/>
  <c r="V9" i="1" l="1"/>
  <c r="W9" i="1" s="1"/>
  <c r="W8" i="1"/>
  <c r="AC13" i="1"/>
  <c r="AD13" i="1"/>
  <c r="Z15" i="1"/>
  <c r="Z14" i="1"/>
  <c r="Z12" i="1"/>
  <c r="Z16" i="1"/>
  <c r="T10" i="1"/>
  <c r="AC12" i="1" l="1"/>
  <c r="AD12" i="1"/>
  <c r="AC14" i="1"/>
  <c r="AD14" i="1"/>
  <c r="AH8" i="1"/>
  <c r="AD16" i="1"/>
  <c r="AE16" i="1"/>
  <c r="AC15" i="1"/>
  <c r="AD15" i="1"/>
  <c r="AE13" i="1"/>
  <c r="AH9" i="1"/>
  <c r="V10" i="1"/>
  <c r="AE15" i="1" l="1"/>
  <c r="AI9" i="1"/>
  <c r="AO9" i="1" s="1"/>
  <c r="AI8" i="1"/>
  <c r="AE14" i="1"/>
  <c r="AE12" i="1"/>
  <c r="AO8" i="1" l="1"/>
  <c r="AP8" i="1" s="1"/>
  <c r="AP9" i="1"/>
  <c r="AI10" i="1"/>
  <c r="AH10" i="1"/>
  <c r="AP10" i="1" l="1"/>
  <c r="AO10" i="1"/>
</calcChain>
</file>

<file path=xl/sharedStrings.xml><?xml version="1.0" encoding="utf-8"?>
<sst xmlns="http://schemas.openxmlformats.org/spreadsheetml/2006/main" count="70" uniqueCount="58">
  <si>
    <t>Спис.№ на работника (служителя)</t>
  </si>
  <si>
    <t>Собствено, бащино и фамилно име</t>
  </si>
  <si>
    <t>Длъжност, специалност</t>
  </si>
  <si>
    <t>Тарифна (щатна) заплата</t>
  </si>
  <si>
    <t>Отработени дни</t>
  </si>
  <si>
    <t>Възнаграждение за действително отработено време</t>
  </si>
  <si>
    <t>НАЧИСЛЕНИ СУМИ</t>
  </si>
  <si>
    <t>ОСИГУРОВКИ</t>
  </si>
  <si>
    <t>Всичко трудово възнаграждение за облагане с ДОД</t>
  </si>
  <si>
    <t>ОБЕЗЩЕТЕНИЯ И ДРУГИ ПАРИЧНИ ПЛАЩАНИЯ ЗА СМЕТКА НА ДОО</t>
  </si>
  <si>
    <t>Брутна сума за получаване</t>
  </si>
  <si>
    <t>УДРЪЖКИ</t>
  </si>
  <si>
    <t>Чиста сума за получаване</t>
  </si>
  <si>
    <t>Подпис на получателя</t>
  </si>
  <si>
    <t>Допълнителни възнаграждения</t>
  </si>
  <si>
    <t>Др. възнагр. По КТ и др. нормативни актове</t>
  </si>
  <si>
    <t>Намаление на трудовото възнаграждение</t>
  </si>
  <si>
    <t>Всичко Бруто</t>
  </si>
  <si>
    <t>Социално осигуряване</t>
  </si>
  <si>
    <t>ДЗПО 2,2%</t>
  </si>
  <si>
    <t>Здравно осигуряване лично 3,2%</t>
  </si>
  <si>
    <t>Общо удръжки</t>
  </si>
  <si>
    <t>Парични обезщетения за временна нетрудоспособност</t>
  </si>
  <si>
    <t>Други</t>
  </si>
  <si>
    <t>Всичко за сметка на ДОО</t>
  </si>
  <si>
    <t>за данък общ доход</t>
  </si>
  <si>
    <t>За получаване на аванс срещу платен отпуск</t>
  </si>
  <si>
    <t>Аванс</t>
  </si>
  <si>
    <t>Подпис на получилия аванса</t>
  </si>
  <si>
    <t>Всичко удръжки</t>
  </si>
  <si>
    <t>За трудов стаж и професионален опит в %</t>
  </si>
  <si>
    <t>За трудов стаж и професионален опит</t>
  </si>
  <si>
    <t>За извънреден труд</t>
  </si>
  <si>
    <t>За нощен труд</t>
  </si>
  <si>
    <t>За работа във вредна и опасна среда</t>
  </si>
  <si>
    <t>За ползване на редовен и допълнителен годишен отпуск</t>
  </si>
  <si>
    <t>Поради болест</t>
  </si>
  <si>
    <t>Поради трудови и приравнени злополуки и професионални заболявания</t>
  </si>
  <si>
    <t>При бременност и раждане</t>
  </si>
  <si>
    <t>Род. до 01.01.60 г.</t>
  </si>
  <si>
    <t>Род.  След 31.12.59г.</t>
  </si>
  <si>
    <t>За работодателя</t>
  </si>
  <si>
    <t>За РУСО</t>
  </si>
  <si>
    <t>За отглеждане на малко дете</t>
  </si>
  <si>
    <t>Дни</t>
  </si>
  <si>
    <t>Сума</t>
  </si>
  <si>
    <t>МЗМ</t>
  </si>
  <si>
    <t>ЗО</t>
  </si>
  <si>
    <t>Подписаните от работниците (служителите) фишове са неразделна част от тази ведомост.</t>
  </si>
  <si>
    <t>До 01.01.60г.</t>
  </si>
  <si>
    <t>ДОО</t>
  </si>
  <si>
    <t>След 31.12.59 г.</t>
  </si>
  <si>
    <t>УПФ</t>
  </si>
  <si>
    <t>ТЗПБ</t>
  </si>
  <si>
    <t>Изплатени:</t>
  </si>
  <si>
    <t>Иван Иванов Иванов</t>
  </si>
  <si>
    <t>дан. облекчения по чл.22 в ЗДДФЛ</t>
  </si>
  <si>
    <t>Месец декември 2015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</si>
</sst>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.00"/>
    <numFmt numFmtId="165" formatCode="d/mm/yyyy&quot; г.&quot;"/>
  </numFmts>
  <fonts count="6" x14ac:knownFonts="1"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 diagonalUp="1">
      <left/>
      <right style="hair">
        <color auto="1"/>
      </right>
      <top style="hair">
        <color auto="1"/>
      </top>
      <bottom/>
      <diagonal style="hair">
        <color auto="1"/>
      </diagonal>
    </border>
    <border diagonalUp="1">
      <left style="hair">
        <color auto="1"/>
      </left>
      <right/>
      <top/>
      <bottom style="hair">
        <color auto="1"/>
      </bottom>
      <diagonal style="hair">
        <color auto="1"/>
      </diagonal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justify" textRotation="90"/>
    </xf>
    <xf numFmtId="0" fontId="1" fillId="0" borderId="0" xfId="0" applyFont="1" applyAlignment="1">
      <alignment horizontal="justify" vertical="center"/>
    </xf>
    <xf numFmtId="0" fontId="0" fillId="0" borderId="0" xfId="0" applyFont="1" applyAlignment="1">
      <alignment horizontal="justify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justify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2" xfId="0" applyFont="1" applyBorder="1" applyAlignment="1">
      <alignment horizontal="justify" vertical="center"/>
    </xf>
    <xf numFmtId="0" fontId="0" fillId="0" borderId="3" xfId="0" applyBorder="1"/>
    <xf numFmtId="0" fontId="0" fillId="0" borderId="4" xfId="0" applyBorder="1"/>
    <xf numFmtId="0" fontId="0" fillId="0" borderId="5" xfId="0" applyFont="1" applyBorder="1" applyAlignment="1">
      <alignment horizontal="justify" vertical="center"/>
    </xf>
    <xf numFmtId="0" fontId="0" fillId="0" borderId="1" xfId="0" applyFont="1" applyBorder="1"/>
    <xf numFmtId="10" fontId="0" fillId="0" borderId="1" xfId="0" applyNumberFormat="1" applyBorder="1"/>
    <xf numFmtId="0" fontId="0" fillId="0" borderId="1" xfId="0" applyBorder="1" applyAlignment="1">
      <alignment horizontal="center"/>
    </xf>
    <xf numFmtId="2" fontId="0" fillId="0" borderId="1" xfId="0" applyNumberFormat="1" applyFont="1" applyBorder="1"/>
    <xf numFmtId="1" fontId="0" fillId="0" borderId="1" xfId="0" applyNumberFormat="1" applyFont="1" applyBorder="1"/>
    <xf numFmtId="10" fontId="0" fillId="0" borderId="1" xfId="0" applyNumberFormat="1" applyFont="1" applyBorder="1"/>
    <xf numFmtId="0" fontId="0" fillId="0" borderId="1" xfId="0" applyBorder="1"/>
    <xf numFmtId="2" fontId="1" fillId="0" borderId="1" xfId="0" applyNumberFormat="1" applyFont="1" applyBorder="1"/>
    <xf numFmtId="1" fontId="1" fillId="0" borderId="1" xfId="0" applyNumberFormat="1" applyFont="1" applyBorder="1"/>
    <xf numFmtId="2" fontId="0" fillId="0" borderId="6" xfId="0" applyNumberFormat="1" applyBorder="1"/>
    <xf numFmtId="10" fontId="0" fillId="0" borderId="0" xfId="0" applyNumberFormat="1"/>
    <xf numFmtId="2" fontId="0" fillId="0" borderId="0" xfId="0" applyNumberFormat="1" applyFont="1"/>
    <xf numFmtId="164" fontId="0" fillId="0" borderId="0" xfId="0" applyNumberFormat="1" applyFont="1"/>
    <xf numFmtId="2" fontId="3" fillId="0" borderId="0" xfId="0" applyNumberFormat="1" applyFont="1"/>
    <xf numFmtId="0" fontId="4" fillId="0" borderId="0" xfId="0" applyFont="1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2" fontId="0" fillId="0" borderId="0" xfId="0" applyNumberFormat="1" applyFont="1" applyBorder="1"/>
    <xf numFmtId="2" fontId="1" fillId="0" borderId="0" xfId="0" applyNumberFormat="1" applyFont="1" applyBorder="1"/>
    <xf numFmtId="2" fontId="2" fillId="0" borderId="0" xfId="0" applyNumberFormat="1" applyFont="1" applyBorder="1"/>
    <xf numFmtId="0" fontId="0" fillId="0" borderId="0" xfId="0" applyFont="1" applyBorder="1"/>
    <xf numFmtId="0" fontId="0" fillId="0" borderId="1" xfId="0" applyFont="1" applyBorder="1" applyAlignment="1">
      <alignment horizontal="justify" textRotation="90"/>
    </xf>
    <xf numFmtId="0" fontId="0" fillId="0" borderId="1" xfId="0" applyFont="1" applyBorder="1" applyAlignment="1">
      <alignment horizontal="justify" vertical="center"/>
    </xf>
    <xf numFmtId="0" fontId="0" fillId="0" borderId="1" xfId="0" applyFont="1" applyBorder="1" applyAlignment="1">
      <alignment horizontal="center" vertical="center" textRotation="90"/>
    </xf>
    <xf numFmtId="0" fontId="0" fillId="0" borderId="1" xfId="0" applyFont="1" applyBorder="1" applyAlignment="1">
      <alignment horizontal="justify" vertical="center" textRotation="90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domost%20MAGY57%2008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ГИ-57 ЕООД"/>
      <sheetName val="Фишове"/>
      <sheetName val="От работодателя"/>
    </sheetNames>
    <sheetDataSet>
      <sheetData sheetId="0">
        <row r="8">
          <cell r="P8">
            <v>1001.44</v>
          </cell>
        </row>
        <row r="11">
          <cell r="Q11">
            <v>895.83999999999992</v>
          </cell>
        </row>
        <row r="12">
          <cell r="Q12">
            <v>518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8"/>
  <sheetViews>
    <sheetView tabSelected="1" zoomScale="90" zoomScaleNormal="90" workbookViewId="0">
      <selection activeCell="A2" sqref="A2:A6"/>
    </sheetView>
  </sheetViews>
  <sheetFormatPr defaultRowHeight="12.75" x14ac:dyDescent="0.2"/>
  <cols>
    <col min="1" max="1" width="4.28515625"/>
    <col min="2" max="2" width="23"/>
    <col min="3" max="3" width="11.5703125"/>
    <col min="4" max="4" width="9.28515625"/>
    <col min="5" max="5" width="4.42578125" customWidth="1"/>
    <col min="6" max="6" width="8.7109375" customWidth="1"/>
    <col min="7" max="7" width="7.42578125" customWidth="1"/>
    <col min="8" max="8" width="7.5703125" customWidth="1"/>
    <col min="9" max="9" width="5.85546875"/>
    <col min="10" max="10" width="3.85546875"/>
    <col min="11" max="11" width="7.140625"/>
    <col min="12" max="12" width="5.28515625"/>
    <col min="13" max="13" width="9.140625" customWidth="1"/>
    <col min="14" max="14" width="7.5703125"/>
    <col min="15" max="15" width="5.140625"/>
    <col min="16" max="16" width="8.140625"/>
    <col min="17" max="17" width="9.85546875" bestFit="1" customWidth="1"/>
    <col min="18" max="18" width="6.42578125"/>
    <col min="19" max="19" width="7.140625" bestFit="1" customWidth="1"/>
    <col min="20" max="20" width="6.7109375"/>
    <col min="21" max="21" width="7.140625" bestFit="1" customWidth="1"/>
    <col min="22" max="22" width="7.140625"/>
    <col min="23" max="23" width="8.28515625"/>
    <col min="24" max="24" width="5.42578125"/>
    <col min="25" max="25" width="12.42578125"/>
    <col min="26" max="26" width="8.140625"/>
    <col min="27" max="27" width="8"/>
    <col min="28" max="28" width="7.42578125"/>
    <col min="29" max="29" width="7.140625"/>
    <col min="30" max="30" width="11.42578125"/>
    <col min="31" max="31" width="11.5703125"/>
    <col min="32" max="32" width="3.85546875"/>
    <col min="33" max="33" width="7.42578125"/>
    <col min="34" max="34" width="8.7109375"/>
    <col min="35" max="35" width="7.140625" bestFit="1" customWidth="1"/>
    <col min="36" max="36" width="5.7109375"/>
    <col min="37" max="37" width="5.85546875"/>
    <col min="38" max="38" width="5.5703125"/>
    <col min="39" max="39" width="6.28515625"/>
    <col min="40" max="40" width="7.7109375"/>
    <col min="41" max="41" width="8.42578125"/>
    <col min="42" max="42" width="8" customWidth="1"/>
    <col min="43" max="1025" width="11.5703125"/>
  </cols>
  <sheetData>
    <row r="1" spans="1:43" ht="12.95" customHeight="1" x14ac:dyDescent="0.2">
      <c r="A1" s="1"/>
      <c r="B1" s="2" t="s">
        <v>57</v>
      </c>
      <c r="C1" s="3"/>
      <c r="D1" s="4"/>
      <c r="E1" s="4"/>
      <c r="F1" s="5"/>
      <c r="G1" s="5"/>
      <c r="H1" s="6"/>
      <c r="I1" s="6"/>
      <c r="J1" s="6"/>
      <c r="K1" s="6"/>
      <c r="R1" s="6"/>
      <c r="W1" s="3"/>
      <c r="X1" s="6"/>
      <c r="AH1" s="7"/>
      <c r="AI1" s="6"/>
      <c r="AP1" s="3"/>
      <c r="AQ1" s="3"/>
    </row>
    <row r="2" spans="1:43" ht="27.6" customHeight="1" x14ac:dyDescent="0.2">
      <c r="A2" s="34" t="s">
        <v>0</v>
      </c>
      <c r="B2" s="35" t="s">
        <v>1</v>
      </c>
      <c r="C2" s="35" t="s">
        <v>2</v>
      </c>
      <c r="D2" s="36" t="s">
        <v>3</v>
      </c>
      <c r="E2" s="36" t="s">
        <v>4</v>
      </c>
      <c r="F2" s="37" t="s">
        <v>5</v>
      </c>
      <c r="G2" s="38" t="s">
        <v>6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 t="s">
        <v>7</v>
      </c>
      <c r="S2" s="38"/>
      <c r="T2" s="38"/>
      <c r="U2" s="38"/>
      <c r="V2" s="38"/>
      <c r="W2" s="35" t="s">
        <v>8</v>
      </c>
      <c r="X2" s="38" t="s">
        <v>9</v>
      </c>
      <c r="Y2" s="38"/>
      <c r="Z2" s="38"/>
      <c r="AA2" s="38"/>
      <c r="AB2" s="38"/>
      <c r="AC2" s="38"/>
      <c r="AD2" s="38"/>
      <c r="AE2" s="38"/>
      <c r="AF2" s="38"/>
      <c r="AG2" s="38"/>
      <c r="AH2" s="35" t="s">
        <v>10</v>
      </c>
      <c r="AI2" s="38" t="s">
        <v>11</v>
      </c>
      <c r="AJ2" s="38"/>
      <c r="AK2" s="38"/>
      <c r="AL2" s="38"/>
      <c r="AM2" s="38"/>
      <c r="AN2" s="38"/>
      <c r="AO2" s="38"/>
      <c r="AP2" s="35" t="s">
        <v>12</v>
      </c>
      <c r="AQ2" s="35" t="s">
        <v>13</v>
      </c>
    </row>
    <row r="3" spans="1:43" ht="46.35" customHeight="1" x14ac:dyDescent="0.2">
      <c r="A3" s="34"/>
      <c r="B3" s="34"/>
      <c r="C3" s="34"/>
      <c r="D3" s="34"/>
      <c r="E3" s="34"/>
      <c r="F3" s="34"/>
      <c r="G3" s="39" t="s">
        <v>14</v>
      </c>
      <c r="H3" s="39"/>
      <c r="I3" s="39"/>
      <c r="J3" s="39"/>
      <c r="K3" s="39"/>
      <c r="L3" s="35" t="s">
        <v>15</v>
      </c>
      <c r="M3" s="35"/>
      <c r="N3" s="35"/>
      <c r="O3" s="37" t="s">
        <v>16</v>
      </c>
      <c r="P3" s="38" t="s">
        <v>17</v>
      </c>
      <c r="Q3" s="38"/>
      <c r="R3" s="35" t="s">
        <v>18</v>
      </c>
      <c r="S3" s="35"/>
      <c r="T3" s="36" t="s">
        <v>19</v>
      </c>
      <c r="U3" s="36" t="s">
        <v>20</v>
      </c>
      <c r="V3" s="36" t="s">
        <v>21</v>
      </c>
      <c r="W3" s="35"/>
      <c r="X3" s="38" t="s">
        <v>22</v>
      </c>
      <c r="Y3" s="38"/>
      <c r="Z3" s="38"/>
      <c r="AA3" s="38"/>
      <c r="AB3" s="38"/>
      <c r="AC3" s="38"/>
      <c r="AD3" s="38"/>
      <c r="AE3" s="38"/>
      <c r="AF3" s="36" t="s">
        <v>23</v>
      </c>
      <c r="AG3" s="35" t="s">
        <v>24</v>
      </c>
      <c r="AH3" s="35"/>
      <c r="AI3" s="36" t="s">
        <v>25</v>
      </c>
      <c r="AJ3" s="38" t="s">
        <v>23</v>
      </c>
      <c r="AK3" s="38"/>
      <c r="AL3" s="37" t="s">
        <v>26</v>
      </c>
      <c r="AM3" s="38" t="s">
        <v>27</v>
      </c>
      <c r="AN3" s="35" t="s">
        <v>28</v>
      </c>
      <c r="AO3" s="35" t="s">
        <v>29</v>
      </c>
      <c r="AP3" s="35"/>
      <c r="AQ3" s="35"/>
    </row>
    <row r="4" spans="1:43" ht="46.35" customHeight="1" x14ac:dyDescent="0.2">
      <c r="A4" s="34"/>
      <c r="B4" s="34"/>
      <c r="C4" s="34"/>
      <c r="D4" s="34"/>
      <c r="E4" s="34"/>
      <c r="F4" s="34"/>
      <c r="G4" s="37" t="s">
        <v>30</v>
      </c>
      <c r="H4" s="37" t="s">
        <v>31</v>
      </c>
      <c r="I4" s="36" t="s">
        <v>32</v>
      </c>
      <c r="J4" s="36" t="s">
        <v>33</v>
      </c>
      <c r="K4" s="37" t="s">
        <v>34</v>
      </c>
      <c r="L4" s="35" t="s">
        <v>35</v>
      </c>
      <c r="M4" s="35"/>
      <c r="N4" s="36"/>
      <c r="O4" s="37"/>
      <c r="P4" s="38"/>
      <c r="Q4" s="38"/>
      <c r="R4" s="35"/>
      <c r="S4" s="35"/>
      <c r="T4" s="36"/>
      <c r="U4" s="36"/>
      <c r="V4" s="36"/>
      <c r="W4" s="35"/>
      <c r="X4" s="38" t="s">
        <v>36</v>
      </c>
      <c r="Y4" s="38"/>
      <c r="Z4" s="38"/>
      <c r="AA4" s="38"/>
      <c r="AB4" s="35" t="s">
        <v>37</v>
      </c>
      <c r="AC4" s="35"/>
      <c r="AD4" s="8" t="s">
        <v>38</v>
      </c>
      <c r="AE4" s="9"/>
      <c r="AF4" s="36"/>
      <c r="AG4" s="36"/>
      <c r="AH4" s="36"/>
      <c r="AI4" s="36"/>
      <c r="AJ4" s="41" t="s">
        <v>56</v>
      </c>
      <c r="AK4" s="40"/>
      <c r="AL4" s="37"/>
      <c r="AM4" s="37"/>
      <c r="AN4" s="37"/>
      <c r="AO4" s="37"/>
      <c r="AP4" s="37"/>
      <c r="AQ4" s="37"/>
    </row>
    <row r="5" spans="1:43" ht="48.6" customHeight="1" x14ac:dyDescent="0.2">
      <c r="A5" s="34"/>
      <c r="B5" s="34"/>
      <c r="C5" s="34"/>
      <c r="D5" s="34"/>
      <c r="E5" s="34"/>
      <c r="F5" s="34"/>
      <c r="G5" s="37"/>
      <c r="H5" s="37"/>
      <c r="I5" s="36"/>
      <c r="J5" s="36"/>
      <c r="K5" s="37"/>
      <c r="L5" s="35"/>
      <c r="M5" s="35"/>
      <c r="N5" s="36"/>
      <c r="O5" s="36"/>
      <c r="P5" s="35" t="s">
        <v>39</v>
      </c>
      <c r="Q5" s="35" t="s">
        <v>40</v>
      </c>
      <c r="R5" s="35"/>
      <c r="S5" s="35"/>
      <c r="T5" s="36"/>
      <c r="U5" s="36"/>
      <c r="V5" s="36"/>
      <c r="W5" s="36"/>
      <c r="X5" s="38" t="s">
        <v>41</v>
      </c>
      <c r="Y5" s="38"/>
      <c r="Z5" s="38" t="s">
        <v>42</v>
      </c>
      <c r="AA5" s="38"/>
      <c r="AB5" s="35"/>
      <c r="AC5" s="35"/>
      <c r="AD5" s="10"/>
      <c r="AE5" s="11" t="s">
        <v>43</v>
      </c>
      <c r="AF5" s="36"/>
      <c r="AG5" s="36"/>
      <c r="AH5" s="36"/>
      <c r="AI5" s="36"/>
      <c r="AJ5" s="41"/>
      <c r="AK5" s="36"/>
      <c r="AL5" s="36"/>
      <c r="AM5" s="36"/>
      <c r="AN5" s="36"/>
      <c r="AO5" s="36"/>
      <c r="AP5" s="36"/>
      <c r="AQ5" s="36"/>
    </row>
    <row r="6" spans="1:43" ht="31.35" customHeight="1" x14ac:dyDescent="0.2">
      <c r="A6" s="34"/>
      <c r="B6" s="34"/>
      <c r="C6" s="34"/>
      <c r="D6" s="34"/>
      <c r="E6" s="34"/>
      <c r="F6" s="34"/>
      <c r="G6" s="37"/>
      <c r="H6" s="37"/>
      <c r="I6" s="37"/>
      <c r="J6" s="37"/>
      <c r="K6" s="37"/>
      <c r="L6" s="12" t="s">
        <v>44</v>
      </c>
      <c r="M6" s="12" t="s">
        <v>45</v>
      </c>
      <c r="N6" s="36"/>
      <c r="O6" s="36"/>
      <c r="P6" s="36"/>
      <c r="Q6" s="36"/>
      <c r="R6" s="13">
        <v>9.7000000000000003E-2</v>
      </c>
      <c r="S6" s="13">
        <v>7.4999999999999997E-2</v>
      </c>
      <c r="T6" s="36"/>
      <c r="U6" s="36"/>
      <c r="V6" s="36"/>
      <c r="W6" s="36"/>
      <c r="X6" s="12" t="s">
        <v>44</v>
      </c>
      <c r="Y6" s="12" t="s">
        <v>45</v>
      </c>
      <c r="Z6" s="12" t="s">
        <v>44</v>
      </c>
      <c r="AA6" s="12" t="s">
        <v>45</v>
      </c>
      <c r="AB6" s="12" t="s">
        <v>44</v>
      </c>
      <c r="AC6" s="12" t="s">
        <v>45</v>
      </c>
      <c r="AD6" s="12" t="s">
        <v>44</v>
      </c>
      <c r="AE6" s="12" t="s">
        <v>45</v>
      </c>
      <c r="AF6" s="36"/>
      <c r="AG6" s="36"/>
      <c r="AH6" s="36"/>
      <c r="AI6" s="36"/>
      <c r="AJ6" s="41"/>
      <c r="AK6" s="36"/>
      <c r="AL6" s="36"/>
      <c r="AM6" s="36"/>
      <c r="AN6" s="36"/>
      <c r="AO6" s="36"/>
      <c r="AP6" s="36"/>
      <c r="AQ6" s="36"/>
    </row>
    <row r="7" spans="1:43" ht="12.95" customHeight="1" x14ac:dyDescent="0.2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4">
        <v>9</v>
      </c>
      <c r="J7" s="14">
        <v>10</v>
      </c>
      <c r="K7" s="14">
        <v>11</v>
      </c>
      <c r="L7" s="14">
        <v>12</v>
      </c>
      <c r="M7" s="14">
        <v>13</v>
      </c>
      <c r="N7" s="14">
        <v>14</v>
      </c>
      <c r="O7" s="14">
        <v>15</v>
      </c>
      <c r="P7" s="14">
        <v>16</v>
      </c>
      <c r="Q7" s="14">
        <v>17</v>
      </c>
      <c r="R7" s="14">
        <v>18</v>
      </c>
      <c r="S7" s="14">
        <v>19</v>
      </c>
      <c r="T7" s="14">
        <v>20</v>
      </c>
      <c r="U7" s="14">
        <v>21</v>
      </c>
      <c r="V7" s="14">
        <v>22</v>
      </c>
      <c r="W7" s="14">
        <v>23</v>
      </c>
      <c r="X7" s="14">
        <v>24</v>
      </c>
      <c r="Y7" s="14">
        <v>25</v>
      </c>
      <c r="Z7" s="14">
        <v>26</v>
      </c>
      <c r="AA7" s="14">
        <v>27</v>
      </c>
      <c r="AB7" s="14">
        <v>28</v>
      </c>
      <c r="AC7" s="14">
        <v>29</v>
      </c>
      <c r="AD7" s="14">
        <v>30</v>
      </c>
      <c r="AE7" s="14">
        <v>31</v>
      </c>
      <c r="AF7" s="14">
        <v>32</v>
      </c>
      <c r="AG7" s="14">
        <v>33</v>
      </c>
      <c r="AH7" s="14">
        <v>34</v>
      </c>
      <c r="AI7" s="14">
        <v>35</v>
      </c>
      <c r="AJ7" s="14">
        <v>36</v>
      </c>
      <c r="AK7" s="14">
        <v>37</v>
      </c>
      <c r="AL7" s="14">
        <v>38</v>
      </c>
      <c r="AM7" s="14">
        <v>39</v>
      </c>
      <c r="AN7" s="14">
        <v>40</v>
      </c>
      <c r="AO7" s="14">
        <v>41</v>
      </c>
      <c r="AP7" s="14">
        <v>42</v>
      </c>
      <c r="AQ7" s="14">
        <v>43</v>
      </c>
    </row>
    <row r="8" spans="1:43" ht="28.35" customHeight="1" x14ac:dyDescent="0.2">
      <c r="A8" s="12">
        <v>1</v>
      </c>
      <c r="B8" s="12" t="s">
        <v>55</v>
      </c>
      <c r="C8" s="12" t="s">
        <v>46</v>
      </c>
      <c r="D8" s="15">
        <v>380</v>
      </c>
      <c r="E8" s="16">
        <f>22-L8</f>
        <v>22</v>
      </c>
      <c r="F8" s="15">
        <f>D8/(E8+L8)*E8</f>
        <v>380</v>
      </c>
      <c r="G8" s="17">
        <v>0</v>
      </c>
      <c r="H8" s="15">
        <f>F8*G8</f>
        <v>0</v>
      </c>
      <c r="I8" s="12"/>
      <c r="J8" s="12"/>
      <c r="K8" s="12"/>
      <c r="L8" s="16">
        <v>0</v>
      </c>
      <c r="M8" s="15">
        <f>'[1]МАГИ-57 ЕООД'!$Q$11/(L8+E8)*L8</f>
        <v>0</v>
      </c>
      <c r="N8" s="12"/>
      <c r="O8" s="12"/>
      <c r="P8" s="12"/>
      <c r="Q8" s="15">
        <f>F8+H8+M8</f>
        <v>380</v>
      </c>
      <c r="R8" s="12"/>
      <c r="S8" s="15">
        <f>S$6*Q8</f>
        <v>28.5</v>
      </c>
      <c r="T8" s="15">
        <f>0.022*Q8</f>
        <v>8.36</v>
      </c>
      <c r="U8" s="15">
        <f>0.032*Q8</f>
        <v>12.16</v>
      </c>
      <c r="V8" s="15">
        <f>S8+T8+U8+0.01</f>
        <v>49.029999999999994</v>
      </c>
      <c r="W8" s="15">
        <f>Q8-V8</f>
        <v>330.97</v>
      </c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5">
        <f>W8</f>
        <v>330.97</v>
      </c>
      <c r="AI8" s="15">
        <f>0.1*AH8</f>
        <v>33.097000000000001</v>
      </c>
      <c r="AJ8" s="12"/>
      <c r="AK8" s="12"/>
      <c r="AL8" s="12"/>
      <c r="AM8" s="12"/>
      <c r="AN8" s="12"/>
      <c r="AO8" s="15">
        <f>AI8</f>
        <v>33.097000000000001</v>
      </c>
      <c r="AP8" s="15">
        <f>AH8-AO8</f>
        <v>297.87300000000005</v>
      </c>
      <c r="AQ8" s="18"/>
    </row>
    <row r="9" spans="1:43" ht="28.35" customHeight="1" x14ac:dyDescent="0.2">
      <c r="A9" s="12">
        <v>2</v>
      </c>
      <c r="B9" s="12" t="s">
        <v>55</v>
      </c>
      <c r="C9" s="12" t="s">
        <v>46</v>
      </c>
      <c r="D9" s="15">
        <v>380</v>
      </c>
      <c r="E9" s="16">
        <f>22-L9</f>
        <v>22</v>
      </c>
      <c r="F9" s="15">
        <f>D9/(E9+L9)*E9</f>
        <v>380</v>
      </c>
      <c r="G9" s="17">
        <v>0</v>
      </c>
      <c r="H9" s="15">
        <f>F9*G9</f>
        <v>0</v>
      </c>
      <c r="I9" s="12"/>
      <c r="J9" s="12"/>
      <c r="K9" s="12"/>
      <c r="L9" s="16">
        <v>0</v>
      </c>
      <c r="M9" s="15">
        <f>'[1]МАГИ-57 ЕООД'!$Q$12/(L9+E9)*L9</f>
        <v>0</v>
      </c>
      <c r="N9" s="12"/>
      <c r="O9" s="12"/>
      <c r="P9" s="12"/>
      <c r="Q9" s="15">
        <f>F9+H9+M9</f>
        <v>380</v>
      </c>
      <c r="R9" s="12"/>
      <c r="S9" s="15">
        <f>S$6*Q9</f>
        <v>28.5</v>
      </c>
      <c r="T9" s="15">
        <f>0.022*Q9</f>
        <v>8.36</v>
      </c>
      <c r="U9" s="15">
        <f>0.032*Q9</f>
        <v>12.16</v>
      </c>
      <c r="V9" s="15">
        <f>S9+T9+U9+0.01</f>
        <v>49.029999999999994</v>
      </c>
      <c r="W9" s="15">
        <f>Q9-V9</f>
        <v>330.97</v>
      </c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5">
        <f>W9</f>
        <v>330.97</v>
      </c>
      <c r="AI9" s="15">
        <f>0.1*AH9</f>
        <v>33.097000000000001</v>
      </c>
      <c r="AJ9" s="15">
        <v>40</v>
      </c>
      <c r="AK9" s="12"/>
      <c r="AL9" s="12"/>
      <c r="AM9" s="12"/>
      <c r="AN9" s="12"/>
      <c r="AO9" s="15">
        <f>AI9-AJ9</f>
        <v>-6.9029999999999987</v>
      </c>
      <c r="AP9" s="15">
        <f>AH9-AO9</f>
        <v>337.87300000000005</v>
      </c>
      <c r="AQ9" s="18"/>
    </row>
    <row r="10" spans="1:43" ht="28.35" customHeight="1" x14ac:dyDescent="0.2">
      <c r="A10" s="18"/>
      <c r="B10" s="18"/>
      <c r="C10" s="18"/>
      <c r="D10" s="19">
        <f>SUM(D8:D9)</f>
        <v>760</v>
      </c>
      <c r="E10" s="20">
        <f>SUM(E8:E9)</f>
        <v>44</v>
      </c>
      <c r="F10" s="19">
        <f>SUM(F8:F9)</f>
        <v>760</v>
      </c>
      <c r="G10" s="19"/>
      <c r="H10" s="19">
        <f>SUM(H8:H9)</f>
        <v>0</v>
      </c>
      <c r="I10" s="18"/>
      <c r="J10" s="18"/>
      <c r="K10" s="18"/>
      <c r="L10" s="20">
        <f>SUM(L8:L9)</f>
        <v>0</v>
      </c>
      <c r="M10" s="19">
        <f>SUM(M8:M9)</f>
        <v>0</v>
      </c>
      <c r="N10" s="18"/>
      <c r="O10" s="18"/>
      <c r="P10" s="19">
        <f>SUM(P8:P9)</f>
        <v>0</v>
      </c>
      <c r="Q10" s="19">
        <f>SUM(Q8:Q9)</f>
        <v>760</v>
      </c>
      <c r="R10" s="19">
        <f>SUM(R8:R9)</f>
        <v>0</v>
      </c>
      <c r="S10" s="19">
        <f>SUM(S8:S9)</f>
        <v>57</v>
      </c>
      <c r="T10" s="19">
        <f>SUM(T8:T9)</f>
        <v>16.72</v>
      </c>
      <c r="U10" s="19">
        <f>SUM(U8:U9)</f>
        <v>24.32</v>
      </c>
      <c r="V10" s="19">
        <f>SUM(V8:V9)</f>
        <v>98.059999999999988</v>
      </c>
      <c r="W10" s="19">
        <f>SUM(W8:W9)</f>
        <v>661.94</v>
      </c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>SUM(AH8:AH9)+0.01</f>
        <v>661.95</v>
      </c>
      <c r="AI10" s="19">
        <f>SUM(AI8:AI9)+0.01</f>
        <v>66.204000000000008</v>
      </c>
      <c r="AJ10" s="18"/>
      <c r="AK10" s="18"/>
      <c r="AL10" s="18"/>
      <c r="AM10" s="18"/>
      <c r="AN10" s="18"/>
      <c r="AO10" s="19">
        <f>SUM(AO8:AO9)+0.01</f>
        <v>26.204000000000004</v>
      </c>
      <c r="AP10" s="19">
        <f>SUM(AP8:AP9)</f>
        <v>635.74600000000009</v>
      </c>
      <c r="AQ10" s="18"/>
    </row>
    <row r="12" spans="1:43" ht="12.95" customHeight="1" x14ac:dyDescent="0.2">
      <c r="Y12" t="s">
        <v>47</v>
      </c>
      <c r="Z12" s="21">
        <f>P$10+Q$10</f>
        <v>760</v>
      </c>
      <c r="AA12" s="22">
        <v>3.2000000000000001E-2</v>
      </c>
      <c r="AB12" s="22">
        <v>4.8000000000000001E-2</v>
      </c>
      <c r="AC12" s="23">
        <f>Z12*AA12+0.01</f>
        <v>24.330000000000002</v>
      </c>
      <c r="AD12" s="24">
        <f>AB12*Z12</f>
        <v>36.480000000000004</v>
      </c>
      <c r="AE12" s="25">
        <f>AC12+AD12</f>
        <v>60.81</v>
      </c>
      <c r="AF12" s="39" t="s">
        <v>48</v>
      </c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</row>
    <row r="13" spans="1:43" ht="12.95" customHeight="1" x14ac:dyDescent="0.2">
      <c r="W13" s="26" t="s">
        <v>49</v>
      </c>
      <c r="Y13" t="s">
        <v>50</v>
      </c>
      <c r="Z13" s="21">
        <f>P10</f>
        <v>0</v>
      </c>
      <c r="AA13" s="22">
        <v>9.7000000000000003E-2</v>
      </c>
      <c r="AB13" s="22">
        <v>0.126</v>
      </c>
      <c r="AC13" s="23">
        <f>Z13*AA13</f>
        <v>0</v>
      </c>
      <c r="AD13" s="24">
        <f>AB13*Z13</f>
        <v>0</v>
      </c>
      <c r="AE13" s="25">
        <f>AC13+AD13</f>
        <v>0</v>
      </c>
    </row>
    <row r="14" spans="1:43" ht="12.95" customHeight="1" x14ac:dyDescent="0.2">
      <c r="W14" s="26" t="s">
        <v>51</v>
      </c>
      <c r="Y14" t="s">
        <v>50</v>
      </c>
      <c r="Z14" s="21">
        <f>Q$10</f>
        <v>760</v>
      </c>
      <c r="AA14" s="22">
        <v>7.4999999999999997E-2</v>
      </c>
      <c r="AB14" s="22">
        <v>9.8000000000000004E-2</v>
      </c>
      <c r="AC14" s="23">
        <f>Z14*AA14</f>
        <v>57</v>
      </c>
      <c r="AD14" s="24">
        <f>AB14*Z14+0.01</f>
        <v>74.490000000000009</v>
      </c>
      <c r="AE14" s="25">
        <f>AC14+AD14</f>
        <v>131.49</v>
      </c>
      <c r="AQ14" s="27"/>
    </row>
    <row r="15" spans="1:43" ht="12.95" customHeight="1" x14ac:dyDescent="0.2">
      <c r="Y15" t="s">
        <v>52</v>
      </c>
      <c r="Z15" s="21">
        <f>Q$10</f>
        <v>760</v>
      </c>
      <c r="AA15" s="22">
        <v>2.1999999999999999E-2</v>
      </c>
      <c r="AB15" s="22">
        <v>2.8000000000000001E-2</v>
      </c>
      <c r="AC15" s="28">
        <f>Z15*AA15</f>
        <v>16.72</v>
      </c>
      <c r="AD15" s="29">
        <f>AB15*Z15-0.01</f>
        <v>21.27</v>
      </c>
      <c r="AE15" s="25">
        <f>AC15+AD15+0.01</f>
        <v>37.999999999999993</v>
      </c>
    </row>
    <row r="16" spans="1:43" ht="12.95" customHeight="1" x14ac:dyDescent="0.2">
      <c r="Y16" t="s">
        <v>53</v>
      </c>
      <c r="Z16" s="21">
        <f>P$10+Q$10</f>
        <v>760</v>
      </c>
      <c r="AA16" s="22"/>
      <c r="AB16" s="22">
        <v>1.0999999999999999E-2</v>
      </c>
      <c r="AC16" s="28"/>
      <c r="AD16" s="29">
        <f>(AB16*Z16)+0.01</f>
        <v>8.3699999999999992</v>
      </c>
      <c r="AE16" s="25">
        <f>(0.011*$Z16)+0.01</f>
        <v>8.3699999999999992</v>
      </c>
    </row>
    <row r="18" spans="16:25" ht="12.95" customHeight="1" x14ac:dyDescent="0.2">
      <c r="W18" t="s">
        <v>54</v>
      </c>
      <c r="Y18" s="27"/>
    </row>
    <row r="19" spans="16:25" x14ac:dyDescent="0.2">
      <c r="P19" s="30"/>
      <c r="Q19" s="30"/>
    </row>
    <row r="20" spans="16:25" x14ac:dyDescent="0.2">
      <c r="P20" s="32"/>
      <c r="Q20" s="32"/>
    </row>
    <row r="21" spans="16:25" x14ac:dyDescent="0.2">
      <c r="P21" s="32"/>
      <c r="Q21" s="32"/>
    </row>
    <row r="22" spans="16:25" x14ac:dyDescent="0.2">
      <c r="P22" s="33"/>
      <c r="Q22" s="30"/>
    </row>
    <row r="23" spans="16:25" x14ac:dyDescent="0.2">
      <c r="P23" s="33"/>
      <c r="Q23" s="30"/>
    </row>
    <row r="24" spans="16:25" x14ac:dyDescent="0.2">
      <c r="P24" s="31"/>
      <c r="Q24" s="31"/>
    </row>
    <row r="88" ht="13.35" customHeight="1" x14ac:dyDescent="0.2"/>
  </sheetData>
  <mergeCells count="47">
    <mergeCell ref="AF12:AQ12"/>
    <mergeCell ref="AJ3:AK3"/>
    <mergeCell ref="AL3:AL6"/>
    <mergeCell ref="AM3:AM6"/>
    <mergeCell ref="AN3:AN6"/>
    <mergeCell ref="AO3:AO6"/>
    <mergeCell ref="AJ4:AJ6"/>
    <mergeCell ref="AK4:AK6"/>
    <mergeCell ref="AH2:AH6"/>
    <mergeCell ref="AI2:AO2"/>
    <mergeCell ref="AP2:AP6"/>
    <mergeCell ref="AQ2:AQ6"/>
    <mergeCell ref="AG3:AG6"/>
    <mergeCell ref="AI3:AI6"/>
    <mergeCell ref="G3:K3"/>
    <mergeCell ref="L3:N3"/>
    <mergeCell ref="O3:O6"/>
    <mergeCell ref="P3:Q4"/>
    <mergeCell ref="R3:S5"/>
    <mergeCell ref="T3:T6"/>
    <mergeCell ref="U3:U6"/>
    <mergeCell ref="V3:V6"/>
    <mergeCell ref="X3:AE3"/>
    <mergeCell ref="AF3:AF6"/>
    <mergeCell ref="X5:Y5"/>
    <mergeCell ref="Z5:AA5"/>
    <mergeCell ref="F2:F6"/>
    <mergeCell ref="G2:Q2"/>
    <mergeCell ref="R2:V2"/>
    <mergeCell ref="W2:W6"/>
    <mergeCell ref="X2:AG2"/>
    <mergeCell ref="G4:G6"/>
    <mergeCell ref="H4:H6"/>
    <mergeCell ref="I4:I6"/>
    <mergeCell ref="J4:J6"/>
    <mergeCell ref="K4:K6"/>
    <mergeCell ref="L4:M5"/>
    <mergeCell ref="N4:N6"/>
    <mergeCell ref="X4:AA4"/>
    <mergeCell ref="AB4:AC5"/>
    <mergeCell ref="P5:P6"/>
    <mergeCell ref="Q5:Q6"/>
    <mergeCell ref="A2:A6"/>
    <mergeCell ref="B2:B6"/>
    <mergeCell ref="C2:C6"/>
    <mergeCell ref="D2:D6"/>
    <mergeCell ref="E2:E6"/>
  </mergeCells>
  <pageMargins left="0.78749999999999998" right="0.78749999999999998" top="1.0249999999999999" bottom="1.0249999999999999" header="0.78749999999999998" footer="0.78749999999999998"/>
  <pageSetup orientation="portrait" useFirstPageNumber="1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ВРЗ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revision>0</cp:revision>
  <cp:lastPrinted>2015-09-23T11:43:46Z</cp:lastPrinted>
  <dcterms:created xsi:type="dcterms:W3CDTF">2015-09-23T11:29:55Z</dcterms:created>
  <dcterms:modified xsi:type="dcterms:W3CDTF">2015-11-27T13:09:02Z</dcterms:modified>
</cp:coreProperties>
</file>